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30" yWindow="120" windowWidth="14430" windowHeight="11025" activeTab="1"/>
  </bookViews>
  <sheets>
    <sheet name="근로시간" sheetId="7" r:id="rId1"/>
    <sheet name="감단적용(원칙,2명삭제)" sheetId="11" r:id="rId2"/>
  </sheets>
  <definedNames>
    <definedName name="_xlnm.Print_Area" localSheetId="0">근로시간!$A$1:$M$26</definedName>
  </definedNames>
  <calcPr calcId="145621"/>
</workbook>
</file>

<file path=xl/calcChain.xml><?xml version="1.0" encoding="utf-8"?>
<calcChain xmlns="http://schemas.openxmlformats.org/spreadsheetml/2006/main">
  <c r="C66" i="11" l="1"/>
  <c r="C65" i="11"/>
  <c r="C10" i="7"/>
  <c r="C26" i="7"/>
  <c r="H26" i="7" s="1"/>
  <c r="C25" i="7"/>
  <c r="H25" i="7" s="1"/>
  <c r="H24" i="7"/>
  <c r="G24" i="7"/>
  <c r="D21" i="7"/>
  <c r="C21" i="7"/>
  <c r="F18" i="7"/>
  <c r="D18" i="7"/>
  <c r="C18" i="7"/>
  <c r="F17" i="7"/>
  <c r="C17" i="7"/>
  <c r="D15" i="7"/>
  <c r="C16" i="7"/>
  <c r="G16" i="7" s="1"/>
  <c r="H16" i="7" s="1"/>
  <c r="C15" i="7"/>
  <c r="D11" i="7"/>
  <c r="C11" i="7"/>
  <c r="G11" i="7" s="1"/>
  <c r="C12" i="7"/>
  <c r="G12" i="7" s="1"/>
  <c r="H12" i="7" s="1"/>
  <c r="F9" i="7"/>
  <c r="D9" i="7"/>
  <c r="C9" i="7"/>
  <c r="G9" i="7" s="1"/>
  <c r="F8" i="7"/>
  <c r="C8" i="7"/>
  <c r="D7" i="7"/>
  <c r="F7" i="7"/>
  <c r="F6" i="7"/>
  <c r="C7" i="7"/>
  <c r="C6" i="7"/>
  <c r="C5" i="7"/>
  <c r="G5" i="7" s="1"/>
  <c r="H5" i="7" s="1"/>
  <c r="C4" i="7"/>
  <c r="G4" i="7" s="1"/>
  <c r="H4" i="7" s="1"/>
  <c r="G6" i="7" l="1"/>
  <c r="H15" i="7"/>
  <c r="H7" i="7"/>
  <c r="G10" i="7"/>
  <c r="H10" i="7" s="1"/>
  <c r="G26" i="7"/>
  <c r="G25" i="7"/>
  <c r="G21" i="7"/>
  <c r="H21" i="7"/>
  <c r="G15" i="7"/>
  <c r="H11" i="7"/>
  <c r="H6" i="7"/>
  <c r="G8" i="7"/>
  <c r="H18" i="7"/>
  <c r="H17" i="7"/>
  <c r="G17" i="7"/>
  <c r="G18" i="7"/>
  <c r="H9" i="7"/>
  <c r="H8" i="7"/>
  <c r="G7" i="7"/>
  <c r="M70" i="11" l="1"/>
</calcChain>
</file>

<file path=xl/sharedStrings.xml><?xml version="1.0" encoding="utf-8"?>
<sst xmlns="http://schemas.openxmlformats.org/spreadsheetml/2006/main" count="182" uniqueCount="95">
  <si>
    <t>인원수</t>
    <phoneticPr fontId="3" type="noConversion"/>
  </si>
  <si>
    <t>기본급</t>
    <phoneticPr fontId="3" type="noConversion"/>
  </si>
  <si>
    <t>연장수당</t>
    <phoneticPr fontId="3" type="noConversion"/>
  </si>
  <si>
    <t>식대</t>
    <phoneticPr fontId="3" type="noConversion"/>
  </si>
  <si>
    <t>연차적립금</t>
    <phoneticPr fontId="3" type="noConversion"/>
  </si>
  <si>
    <t>시간급</t>
    <phoneticPr fontId="3" type="noConversion"/>
  </si>
  <si>
    <t>야간수당</t>
    <phoneticPr fontId="3" type="noConversion"/>
  </si>
  <si>
    <t>자격수당</t>
    <phoneticPr fontId="3" type="noConversion"/>
  </si>
  <si>
    <t>제수당소계</t>
    <phoneticPr fontId="3" type="noConversion"/>
  </si>
  <si>
    <t>소계</t>
    <phoneticPr fontId="3" type="noConversion"/>
  </si>
  <si>
    <t>퇴직적립금</t>
    <phoneticPr fontId="3" type="noConversion"/>
  </si>
  <si>
    <t>제수당</t>
    <phoneticPr fontId="3" type="noConversion"/>
  </si>
  <si>
    <t>연차</t>
    <phoneticPr fontId="3" type="noConversion"/>
  </si>
  <si>
    <t>퇴직</t>
    <phoneticPr fontId="3" type="noConversion"/>
  </si>
  <si>
    <t>총   계</t>
    <phoneticPr fontId="3" type="noConversion"/>
  </si>
  <si>
    <t>건강보험</t>
    <phoneticPr fontId="3" type="noConversion"/>
  </si>
  <si>
    <t>장기요양보험</t>
    <phoneticPr fontId="3" type="noConversion"/>
  </si>
  <si>
    <t>국민연금</t>
    <phoneticPr fontId="3" type="noConversion"/>
  </si>
  <si>
    <t>산재보험</t>
    <phoneticPr fontId="3" type="noConversion"/>
  </si>
  <si>
    <t>고용보험</t>
    <phoneticPr fontId="3" type="noConversion"/>
  </si>
  <si>
    <t>임금채권</t>
    <phoneticPr fontId="3" type="noConversion"/>
  </si>
  <si>
    <t>복리후생비</t>
    <phoneticPr fontId="3" type="noConversion"/>
  </si>
  <si>
    <t>간접
노무비</t>
    <phoneticPr fontId="3" type="noConversion"/>
  </si>
  <si>
    <t>용역원가</t>
    <phoneticPr fontId="3" type="noConversion"/>
  </si>
  <si>
    <t>일반관리비</t>
    <phoneticPr fontId="3" type="noConversion"/>
  </si>
  <si>
    <t>기업이윤</t>
    <phoneticPr fontId="3" type="noConversion"/>
  </si>
  <si>
    <t>합 계</t>
    <phoneticPr fontId="3" type="noConversion"/>
  </si>
  <si>
    <t>부가가치세</t>
    <phoneticPr fontId="3" type="noConversion"/>
  </si>
  <si>
    <t>최종합계</t>
    <phoneticPr fontId="3" type="noConversion"/>
  </si>
  <si>
    <t>지급금액/12</t>
    <phoneticPr fontId="3" type="noConversion"/>
  </si>
  <si>
    <t>지급금액</t>
    <phoneticPr fontId="3" type="noConversion"/>
  </si>
  <si>
    <t>건강보험료*6.55%</t>
    <phoneticPr fontId="3" type="noConversion"/>
  </si>
  <si>
    <t>지급금액*45/1000</t>
    <phoneticPr fontId="3" type="noConversion"/>
  </si>
  <si>
    <t>지급금액*21/1000</t>
    <phoneticPr fontId="3" type="noConversion"/>
  </si>
  <si>
    <t>지급금액*10/1000</t>
    <phoneticPr fontId="3" type="noConversion"/>
  </si>
  <si>
    <t>지급금액*0.8/1000</t>
    <phoneticPr fontId="3" type="noConversion"/>
  </si>
  <si>
    <t>209H</t>
    <phoneticPr fontId="3" type="noConversion"/>
  </si>
  <si>
    <t>시설소장</t>
    <phoneticPr fontId="3" type="noConversion"/>
  </si>
  <si>
    <t>기계주임</t>
    <phoneticPr fontId="3" type="noConversion"/>
  </si>
  <si>
    <t>기계기사1</t>
    <phoneticPr fontId="3" type="noConversion"/>
  </si>
  <si>
    <t>전기기사3</t>
    <phoneticPr fontId="3" type="noConversion"/>
  </si>
  <si>
    <t>전기기사4</t>
    <phoneticPr fontId="3" type="noConversion"/>
  </si>
  <si>
    <t>기계기사2</t>
    <phoneticPr fontId="3" type="noConversion"/>
  </si>
  <si>
    <t>기계기사3</t>
    <phoneticPr fontId="3" type="noConversion"/>
  </si>
  <si>
    <t>미 술 관</t>
    <phoneticPr fontId="3" type="noConversion"/>
  </si>
  <si>
    <t>아르코/대학로예술극장</t>
    <phoneticPr fontId="3" type="noConversion"/>
  </si>
  <si>
    <t>산출근거</t>
    <phoneticPr fontId="3" type="noConversion"/>
  </si>
  <si>
    <t>항 목</t>
    <phoneticPr fontId="3" type="noConversion"/>
  </si>
  <si>
    <t xml:space="preserve"> 시설부분 (9명)</t>
    <phoneticPr fontId="3" type="noConversion"/>
  </si>
  <si>
    <t xml:space="preserve"> 주차부분 (4명)</t>
    <phoneticPr fontId="3" type="noConversion"/>
  </si>
  <si>
    <t>주차원1</t>
    <phoneticPr fontId="3" type="noConversion"/>
  </si>
  <si>
    <t>주차원2</t>
    <phoneticPr fontId="3" type="noConversion"/>
  </si>
  <si>
    <t>주차원3</t>
    <phoneticPr fontId="3" type="noConversion"/>
  </si>
  <si>
    <t>주차원4</t>
    <phoneticPr fontId="3" type="noConversion"/>
  </si>
  <si>
    <t>경비</t>
    <phoneticPr fontId="3" type="noConversion"/>
  </si>
  <si>
    <t>의무사항 아님</t>
    <phoneticPr fontId="3" type="noConversion"/>
  </si>
  <si>
    <t>전기기사 1</t>
    <phoneticPr fontId="3" type="noConversion"/>
  </si>
  <si>
    <t>전기기사 2</t>
  </si>
  <si>
    <t>근로시간 분석</t>
    <phoneticPr fontId="3" type="noConversion"/>
  </si>
  <si>
    <t>소장</t>
    <phoneticPr fontId="3" type="noConversion"/>
  </si>
  <si>
    <t>과장</t>
    <phoneticPr fontId="3" type="noConversion"/>
  </si>
  <si>
    <t>기사</t>
    <phoneticPr fontId="3" type="noConversion"/>
  </si>
  <si>
    <t>단속적 근로자</t>
    <phoneticPr fontId="3" type="noConversion"/>
  </si>
  <si>
    <t>기계</t>
    <phoneticPr fontId="3" type="noConversion"/>
  </si>
  <si>
    <t>시설·전기</t>
    <phoneticPr fontId="3" type="noConversion"/>
  </si>
  <si>
    <t>정직원</t>
    <phoneticPr fontId="3" type="noConversion"/>
  </si>
  <si>
    <t>시설부분</t>
    <phoneticPr fontId="3" type="noConversion"/>
  </si>
  <si>
    <t>기본급</t>
    <phoneticPr fontId="3" type="noConversion"/>
  </si>
  <si>
    <t>연장시간</t>
    <phoneticPr fontId="3" type="noConversion"/>
  </si>
  <si>
    <t>휴일시간</t>
    <phoneticPr fontId="3" type="noConversion"/>
  </si>
  <si>
    <t>야근시간</t>
    <phoneticPr fontId="3" type="noConversion"/>
  </si>
  <si>
    <t>합계</t>
    <phoneticPr fontId="3" type="noConversion"/>
  </si>
  <si>
    <t>시간환산</t>
    <phoneticPr fontId="3" type="noConversion"/>
  </si>
  <si>
    <t>비고</t>
    <phoneticPr fontId="3" type="noConversion"/>
  </si>
  <si>
    <t>보안부분</t>
    <phoneticPr fontId="3" type="noConversion"/>
  </si>
  <si>
    <t>반장</t>
    <phoneticPr fontId="3" type="noConversion"/>
  </si>
  <si>
    <t>안내</t>
    <phoneticPr fontId="3" type="noConversion"/>
  </si>
  <si>
    <t>감시적 근로자</t>
    <phoneticPr fontId="3" type="noConversion"/>
  </si>
  <si>
    <t>주차부분</t>
    <phoneticPr fontId="3" type="noConversion"/>
  </si>
  <si>
    <t>주차원</t>
    <phoneticPr fontId="3" type="noConversion"/>
  </si>
  <si>
    <t>미화부분</t>
    <phoneticPr fontId="3" type="noConversion"/>
  </si>
  <si>
    <t>미화원(오전)</t>
    <phoneticPr fontId="3" type="noConversion"/>
  </si>
  <si>
    <t>미화원(오후)</t>
    <phoneticPr fontId="3" type="noConversion"/>
  </si>
  <si>
    <t>기본급*소정근로시간</t>
    <phoneticPr fontId="3" type="noConversion"/>
  </si>
  <si>
    <t>통상임금*야간근로시간*0.5</t>
    <phoneticPr fontId="3" type="noConversion"/>
  </si>
  <si>
    <t>통상임금/실근로시간*15일/12달</t>
    <phoneticPr fontId="3" type="noConversion"/>
  </si>
  <si>
    <t>통상임금*소정근로시간*15일/12달</t>
    <phoneticPr fontId="3" type="noConversion"/>
  </si>
  <si>
    <t>C 유급휴게시간 부여, D 8시부터 시작</t>
    <phoneticPr fontId="3" type="noConversion"/>
  </si>
  <si>
    <t>휴게시간 2시간 40분 부여</t>
    <phoneticPr fontId="3" type="noConversion"/>
  </si>
  <si>
    <t xml:space="preserve"> </t>
    <phoneticPr fontId="3" type="noConversion"/>
  </si>
  <si>
    <t>직책수당</t>
    <phoneticPr fontId="3" type="noConversion"/>
  </si>
  <si>
    <t>지급금액*30.35/1000</t>
    <phoneticPr fontId="3" type="noConversion"/>
  </si>
  <si>
    <t>212.92H</t>
    <phoneticPr fontId="3" type="noConversion"/>
  </si>
  <si>
    <t>정액으로한다</t>
    <phoneticPr fontId="3" type="noConversion"/>
  </si>
  <si>
    <t>월합계금액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</si>
</sst>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0.0%"/>
    <numFmt numFmtId="177" formatCode="0.00_ "/>
    <numFmt numFmtId="178" formatCode="_-* #,##0.0_-;\-* #,##0.0_-;_-* &quot;-&quot;_-;_-@_-"/>
    <numFmt numFmtId="179" formatCode="0.000%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FF00"/>
      <name val="맑은 고딕"/>
      <family val="2"/>
      <charset val="129"/>
      <scheme val="minor"/>
    </font>
    <font>
      <sz val="11"/>
      <color rgb="FFFFFF00"/>
      <name val="맑은 고딕"/>
      <family val="3"/>
      <charset val="129"/>
      <scheme val="minor"/>
    </font>
    <font>
      <sz val="20"/>
      <color theme="0"/>
      <name val="맑은 고딕"/>
      <family val="2"/>
      <charset val="129"/>
      <scheme val="minor"/>
    </font>
    <font>
      <sz val="20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2" xfId="0" applyBorder="1">
      <alignment vertical="center"/>
    </xf>
    <xf numFmtId="41" fontId="0" fillId="0" borderId="2" xfId="1" applyFont="1" applyBorder="1">
      <alignment vertical="center"/>
    </xf>
    <xf numFmtId="9" fontId="0" fillId="0" borderId="2" xfId="0" applyNumberFormat="1" applyBorder="1" applyAlignment="1">
      <alignment horizontal="center" vertical="center"/>
    </xf>
    <xf numFmtId="41" fontId="0" fillId="0" borderId="2" xfId="1" applyNumberFormat="1" applyFont="1" applyBorder="1">
      <alignment vertical="center"/>
    </xf>
    <xf numFmtId="41" fontId="4" fillId="3" borderId="3" xfId="1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>
      <alignment vertical="center"/>
    </xf>
    <xf numFmtId="41" fontId="6" fillId="4" borderId="7" xfId="1" applyFont="1" applyFill="1" applyBorder="1">
      <alignment vertical="center"/>
    </xf>
    <xf numFmtId="41" fontId="6" fillId="4" borderId="8" xfId="1" applyFont="1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41" fontId="0" fillId="0" borderId="2" xfId="1" applyFont="1" applyFill="1" applyBorder="1">
      <alignment vertical="center"/>
    </xf>
    <xf numFmtId="0" fontId="0" fillId="0" borderId="4" xfId="0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41" fontId="0" fillId="2" borderId="2" xfId="1" applyFont="1" applyFill="1" applyBorder="1">
      <alignment vertical="center"/>
    </xf>
    <xf numFmtId="0" fontId="0" fillId="0" borderId="5" xfId="0" applyBorder="1">
      <alignment vertical="center"/>
    </xf>
    <xf numFmtId="41" fontId="0" fillId="0" borderId="1" xfId="1" applyFon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1" fontId="0" fillId="0" borderId="15" xfId="1" applyFont="1" applyBorder="1">
      <alignment vertical="center"/>
    </xf>
    <xf numFmtId="41" fontId="0" fillId="2" borderId="15" xfId="1" applyFont="1" applyFill="1" applyBorder="1">
      <alignment vertical="center"/>
    </xf>
    <xf numFmtId="41" fontId="0" fillId="0" borderId="15" xfId="1" applyFont="1" applyFill="1" applyBorder="1">
      <alignment vertical="center"/>
    </xf>
    <xf numFmtId="41" fontId="0" fillId="0" borderId="16" xfId="1" applyFont="1" applyFill="1" applyBorder="1">
      <alignment vertical="center"/>
    </xf>
    <xf numFmtId="41" fontId="0" fillId="0" borderId="17" xfId="1" applyFont="1" applyBorder="1">
      <alignment vertical="center"/>
    </xf>
    <xf numFmtId="41" fontId="0" fillId="0" borderId="15" xfId="1" applyNumberFormat="1" applyFont="1" applyBorder="1">
      <alignment vertical="center"/>
    </xf>
    <xf numFmtId="41" fontId="4" fillId="3" borderId="18" xfId="1" applyFont="1" applyFill="1" applyBorder="1">
      <alignment vertical="center"/>
    </xf>
    <xf numFmtId="41" fontId="0" fillId="0" borderId="2" xfId="0" applyNumberFormat="1" applyBorder="1">
      <alignment vertical="center"/>
    </xf>
    <xf numFmtId="41" fontId="2" fillId="3" borderId="3" xfId="0" applyNumberFormat="1" applyFont="1" applyFill="1" applyBorder="1">
      <alignment vertical="center"/>
    </xf>
    <xf numFmtId="41" fontId="5" fillId="4" borderId="2" xfId="0" applyNumberFormat="1" applyFont="1" applyFill="1" applyBorder="1">
      <alignment vertical="center"/>
    </xf>
    <xf numFmtId="41" fontId="0" fillId="2" borderId="2" xfId="0" applyNumberFormat="1" applyFill="1" applyBorder="1">
      <alignment vertical="center"/>
    </xf>
    <xf numFmtId="177" fontId="0" fillId="0" borderId="0" xfId="0" applyNumberFormat="1">
      <alignment vertical="center"/>
    </xf>
    <xf numFmtId="0" fontId="0" fillId="0" borderId="1" xfId="0" applyBorder="1">
      <alignment vertical="center"/>
    </xf>
    <xf numFmtId="41" fontId="0" fillId="0" borderId="1" xfId="1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178" fontId="0" fillId="0" borderId="1" xfId="1" applyNumberFormat="1" applyFont="1" applyBorder="1">
      <alignment vertical="center"/>
    </xf>
    <xf numFmtId="43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7" borderId="1" xfId="0" applyFill="1" applyBorder="1">
      <alignment vertical="center"/>
    </xf>
    <xf numFmtId="41" fontId="0" fillId="7" borderId="1" xfId="1" applyFont="1" applyFill="1" applyBorder="1">
      <alignment vertical="center"/>
    </xf>
    <xf numFmtId="41" fontId="0" fillId="0" borderId="0" xfId="0" applyNumberFormat="1">
      <alignment vertical="center"/>
    </xf>
    <xf numFmtId="41" fontId="11" fillId="0" borderId="2" xfId="1" applyFont="1" applyBorder="1">
      <alignment vertical="center"/>
    </xf>
    <xf numFmtId="41" fontId="12" fillId="0" borderId="2" xfId="1" applyFont="1" applyFill="1" applyBorder="1">
      <alignment vertical="center"/>
    </xf>
    <xf numFmtId="17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2" fillId="4" borderId="0" xfId="0" applyNumberFormat="1" applyFont="1" applyFill="1">
      <alignment vertical="center"/>
    </xf>
    <xf numFmtId="0" fontId="2" fillId="4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0" fillId="0" borderId="14" xfId="1" applyFont="1" applyBorder="1" applyAlignment="1">
      <alignment horizontal="center" vertical="center"/>
    </xf>
    <xf numFmtId="41" fontId="0" fillId="0" borderId="22" xfId="1" applyFont="1" applyBorder="1" applyAlignment="1">
      <alignment horizontal="center" vertical="center"/>
    </xf>
    <xf numFmtId="41" fontId="0" fillId="0" borderId="23" xfId="1" applyFont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workbookViewId="0">
      <selection activeCell="J21" sqref="J21"/>
    </sheetView>
  </sheetViews>
  <sheetFormatPr defaultRowHeight="29.25" customHeight="1"/>
  <cols>
    <col min="1" max="1" width="9.375" bestFit="1" customWidth="1"/>
    <col min="2" max="2" width="7.125" bestFit="1" customWidth="1"/>
    <col min="3" max="3" width="7.375" bestFit="1" customWidth="1"/>
    <col min="4" max="6" width="10.75" style="2" bestFit="1" customWidth="1"/>
    <col min="7" max="7" width="7" style="2" bestFit="1" customWidth="1"/>
    <col min="8" max="8" width="9.25" bestFit="1" customWidth="1"/>
    <col min="9" max="9" width="13.75" bestFit="1" customWidth="1"/>
  </cols>
  <sheetData>
    <row r="1" spans="1:10" ht="29.25" customHeight="1">
      <c r="A1" s="56" t="s">
        <v>58</v>
      </c>
      <c r="B1" s="56"/>
      <c r="C1" s="56"/>
      <c r="D1" s="56"/>
      <c r="E1" s="56"/>
      <c r="F1" s="56"/>
      <c r="G1" s="56"/>
      <c r="H1" s="56"/>
      <c r="I1" s="56"/>
    </row>
    <row r="3" spans="1:10" ht="24" customHeight="1">
      <c r="A3" s="57" t="s">
        <v>66</v>
      </c>
      <c r="B3" s="57"/>
      <c r="C3" s="36" t="s">
        <v>67</v>
      </c>
      <c r="D3" s="37" t="s">
        <v>68</v>
      </c>
      <c r="E3" s="37" t="s">
        <v>69</v>
      </c>
      <c r="F3" s="37" t="s">
        <v>70</v>
      </c>
      <c r="G3" s="37" t="s">
        <v>71</v>
      </c>
      <c r="H3" s="36" t="s">
        <v>72</v>
      </c>
      <c r="I3" s="36" t="s">
        <v>73</v>
      </c>
    </row>
    <row r="4" spans="1:10" ht="24" customHeight="1">
      <c r="A4" s="55" t="s">
        <v>59</v>
      </c>
      <c r="B4" s="55"/>
      <c r="C4" s="34">
        <f>ROUNDUP((8*5+8)*4.34,0)</f>
        <v>209</v>
      </c>
      <c r="D4" s="35">
        <v>0</v>
      </c>
      <c r="E4" s="35">
        <v>0</v>
      </c>
      <c r="F4" s="35">
        <v>0</v>
      </c>
      <c r="G4" s="35">
        <f>SUM(C4:F4)</f>
        <v>209</v>
      </c>
      <c r="H4" s="34">
        <f>G4</f>
        <v>209</v>
      </c>
      <c r="I4" s="34"/>
    </row>
    <row r="5" spans="1:10" ht="24" customHeight="1">
      <c r="A5" s="55" t="s">
        <v>60</v>
      </c>
      <c r="B5" s="55"/>
      <c r="C5" s="34">
        <f>ROUNDUP((8*5+8)*4.34,0)</f>
        <v>209</v>
      </c>
      <c r="D5" s="35">
        <v>0</v>
      </c>
      <c r="E5" s="35">
        <v>0</v>
      </c>
      <c r="F5" s="35">
        <v>0</v>
      </c>
      <c r="G5" s="35">
        <f>SUM(C5:F5)</f>
        <v>209</v>
      </c>
      <c r="H5" s="34">
        <f>G5</f>
        <v>209</v>
      </c>
      <c r="I5" s="34"/>
    </row>
    <row r="6" spans="1:10" ht="24" customHeight="1">
      <c r="A6" s="55" t="s">
        <v>64</v>
      </c>
      <c r="B6" s="44" t="s">
        <v>61</v>
      </c>
      <c r="C6" s="44">
        <f>ROUNDUP((8+24-9)/3*30.4,0)</f>
        <v>234</v>
      </c>
      <c r="D6" s="45">
        <v>0</v>
      </c>
      <c r="E6" s="45">
        <v>0</v>
      </c>
      <c r="F6" s="45">
        <f>ROUNDUP(2/3*30.4,0)</f>
        <v>21</v>
      </c>
      <c r="G6" s="45">
        <f t="shared" ref="G6:G7" si="0">SUM(C6:F6)</f>
        <v>255</v>
      </c>
      <c r="H6" s="44">
        <f>C6*1+F6*0.5</f>
        <v>244.5</v>
      </c>
      <c r="I6" s="34" t="s">
        <v>62</v>
      </c>
    </row>
    <row r="7" spans="1:10" ht="24" customHeight="1">
      <c r="A7" s="55"/>
      <c r="B7" s="34" t="s">
        <v>61</v>
      </c>
      <c r="C7" s="34">
        <f>ROUNDUP(((8+8)/3*30.4)+8*4.34,0)</f>
        <v>197</v>
      </c>
      <c r="D7" s="35">
        <f>ROUNDUP(7/3*30.4,0)</f>
        <v>71</v>
      </c>
      <c r="E7" s="35">
        <v>0</v>
      </c>
      <c r="F7" s="35">
        <f>ROUNDUP(2/3*30.4,0)</f>
        <v>21</v>
      </c>
      <c r="G7" s="35">
        <f t="shared" si="0"/>
        <v>289</v>
      </c>
      <c r="H7" s="34">
        <f>C7*1+D7*1.5+F7*0.5</f>
        <v>314</v>
      </c>
      <c r="I7" s="34"/>
    </row>
    <row r="8" spans="1:10" ht="24" customHeight="1">
      <c r="A8" s="55"/>
      <c r="B8" s="44" t="s">
        <v>65</v>
      </c>
      <c r="C8" s="44">
        <f>ROUNDUP((8+24-9)/3*30.4,0)</f>
        <v>234</v>
      </c>
      <c r="D8" s="45">
        <v>0</v>
      </c>
      <c r="E8" s="45">
        <v>0</v>
      </c>
      <c r="F8" s="45">
        <f>ROUNDUP(2/3*30.4,0)</f>
        <v>21</v>
      </c>
      <c r="G8" s="45">
        <f t="shared" ref="G8:G9" si="1">SUM(C8:F8)</f>
        <v>255</v>
      </c>
      <c r="H8" s="44">
        <f>C8*1+F8*0.5</f>
        <v>244.5</v>
      </c>
      <c r="I8" s="34" t="s">
        <v>62</v>
      </c>
    </row>
    <row r="9" spans="1:10" ht="24" customHeight="1">
      <c r="A9" s="55"/>
      <c r="B9" s="34" t="s">
        <v>65</v>
      </c>
      <c r="C9" s="34">
        <f>ROUNDUP(((8+8)/3*30.4)+8*4.34,0)</f>
        <v>197</v>
      </c>
      <c r="D9" s="35">
        <f>ROUNDUP(7/3*30.4,0)</f>
        <v>71</v>
      </c>
      <c r="E9" s="35">
        <v>0</v>
      </c>
      <c r="F9" s="35">
        <f>ROUNDUP(2/3*30.4,0)</f>
        <v>21</v>
      </c>
      <c r="G9" s="35">
        <f t="shared" si="1"/>
        <v>289</v>
      </c>
      <c r="H9" s="34">
        <f>C9*1+D9*1.5+F9*0.5</f>
        <v>314</v>
      </c>
      <c r="I9" s="34"/>
    </row>
    <row r="10" spans="1:10" ht="24" customHeight="1">
      <c r="A10" s="55" t="s">
        <v>63</v>
      </c>
      <c r="B10" s="44" t="s">
        <v>61</v>
      </c>
      <c r="C10" s="44">
        <f>ROUNDUP((12+12+5)/4*30.4,0)</f>
        <v>221</v>
      </c>
      <c r="D10" s="45">
        <v>0</v>
      </c>
      <c r="E10" s="45">
        <v>0</v>
      </c>
      <c r="F10" s="45">
        <v>0</v>
      </c>
      <c r="G10" s="45">
        <f>SUM(C10:F10)</f>
        <v>221</v>
      </c>
      <c r="H10" s="44">
        <f>G10</f>
        <v>221</v>
      </c>
      <c r="I10" s="34" t="s">
        <v>62</v>
      </c>
      <c r="J10" t="s">
        <v>87</v>
      </c>
    </row>
    <row r="11" spans="1:10" ht="24" customHeight="1">
      <c r="A11" s="55"/>
      <c r="B11" s="34" t="s">
        <v>61</v>
      </c>
      <c r="C11" s="34">
        <f>ROUNDUP(((8+8+4.5)/4*30.4)+8*4.34,0)</f>
        <v>191</v>
      </c>
      <c r="D11" s="35">
        <f>ROUNDUP((3+3)/4*30.4,0)</f>
        <v>46</v>
      </c>
      <c r="E11" s="35">
        <v>0</v>
      </c>
      <c r="F11" s="35">
        <v>0</v>
      </c>
      <c r="G11" s="35">
        <f t="shared" ref="G11:G12" si="2">SUM(C11:F11)</f>
        <v>237</v>
      </c>
      <c r="H11" s="34">
        <f>C11*1+D11*1.5+F11*0.5</f>
        <v>260</v>
      </c>
      <c r="I11" s="34"/>
    </row>
    <row r="12" spans="1:10" ht="24" customHeight="1">
      <c r="A12" s="55"/>
      <c r="B12" s="34" t="s">
        <v>65</v>
      </c>
      <c r="C12" s="34">
        <f>ROUNDUP((8*5+8)*4.34,0)</f>
        <v>209</v>
      </c>
      <c r="D12" s="35">
        <v>0</v>
      </c>
      <c r="E12" s="35">
        <v>0</v>
      </c>
      <c r="F12" s="35">
        <v>0</v>
      </c>
      <c r="G12" s="35">
        <f t="shared" si="2"/>
        <v>209</v>
      </c>
      <c r="H12" s="34">
        <f>G12</f>
        <v>209</v>
      </c>
      <c r="I12" s="34"/>
    </row>
    <row r="14" spans="1:10" ht="29.25" customHeight="1">
      <c r="A14" s="57" t="s">
        <v>74</v>
      </c>
      <c r="B14" s="57"/>
      <c r="C14" s="36" t="s">
        <v>67</v>
      </c>
      <c r="D14" s="37" t="s">
        <v>68</v>
      </c>
      <c r="E14" s="37" t="s">
        <v>69</v>
      </c>
      <c r="F14" s="37" t="s">
        <v>70</v>
      </c>
      <c r="G14" s="37" t="s">
        <v>71</v>
      </c>
      <c r="H14" s="36" t="s">
        <v>72</v>
      </c>
      <c r="I14" s="36" t="s">
        <v>73</v>
      </c>
    </row>
    <row r="15" spans="1:10" ht="29.25" customHeight="1">
      <c r="A15" s="55" t="s">
        <v>75</v>
      </c>
      <c r="B15" s="55"/>
      <c r="C15" s="34">
        <f>ROUNDUP((8*5+8)*4.34,0)</f>
        <v>209</v>
      </c>
      <c r="D15" s="38">
        <f>ROUNDUP(8*4.34,0)</f>
        <v>35</v>
      </c>
      <c r="E15" s="35">
        <v>0</v>
      </c>
      <c r="F15" s="35">
        <v>0</v>
      </c>
      <c r="G15" s="35">
        <f>SUM(C15:F15)</f>
        <v>244</v>
      </c>
      <c r="H15" s="39">
        <f>C15+D15*1.5</f>
        <v>261.5</v>
      </c>
      <c r="I15" s="34"/>
    </row>
    <row r="16" spans="1:10" ht="29.25" customHeight="1">
      <c r="A16" s="55" t="s">
        <v>76</v>
      </c>
      <c r="B16" s="55"/>
      <c r="C16" s="34">
        <f>ROUNDUP((8*5+8)*4.34,0)</f>
        <v>209</v>
      </c>
      <c r="D16" s="35">
        <v>0</v>
      </c>
      <c r="E16" s="35">
        <v>0</v>
      </c>
      <c r="F16" s="35">
        <v>0</v>
      </c>
      <c r="G16" s="35">
        <f>SUM(C16:F16)</f>
        <v>209</v>
      </c>
      <c r="H16" s="34">
        <f>G16</f>
        <v>209</v>
      </c>
      <c r="I16" s="34"/>
    </row>
    <row r="17" spans="1:11" ht="29.25" customHeight="1">
      <c r="A17" s="55" t="s">
        <v>64</v>
      </c>
      <c r="B17" s="34" t="s">
        <v>54</v>
      </c>
      <c r="C17" s="34">
        <f>ROUNDUP((24-10)/2*30.4,0)</f>
        <v>213</v>
      </c>
      <c r="D17" s="35">
        <v>0</v>
      </c>
      <c r="E17" s="35">
        <v>0</v>
      </c>
      <c r="F17" s="35">
        <f>ROUNDUP(2/2*30.4,0)</f>
        <v>31</v>
      </c>
      <c r="G17" s="35">
        <f t="shared" ref="G17:G18" si="3">SUM(C17:F17)</f>
        <v>244</v>
      </c>
      <c r="H17" s="34">
        <f>C17*1+F17*0.5</f>
        <v>228.5</v>
      </c>
      <c r="I17" s="34" t="s">
        <v>77</v>
      </c>
    </row>
    <row r="18" spans="1:11" ht="29.25" customHeight="1">
      <c r="A18" s="55"/>
      <c r="B18" s="34" t="s">
        <v>54</v>
      </c>
      <c r="C18" s="34">
        <f>ROUNDUP(((8)/2*30.4)+8*4.34,0)</f>
        <v>157</v>
      </c>
      <c r="D18" s="35">
        <f>ROUNDUP((14-8)/2*30.4,0)</f>
        <v>92</v>
      </c>
      <c r="E18" s="35">
        <v>0</v>
      </c>
      <c r="F18" s="35">
        <f>ROUNDUP(2/2*30.4,0)</f>
        <v>31</v>
      </c>
      <c r="G18" s="35">
        <f t="shared" si="3"/>
        <v>280</v>
      </c>
      <c r="H18" s="34">
        <f>C18*1+D18*1.5+F18*0.5</f>
        <v>310.5</v>
      </c>
      <c r="I18" s="34"/>
    </row>
    <row r="20" spans="1:11" ht="29.25" customHeight="1">
      <c r="A20" s="57" t="s">
        <v>78</v>
      </c>
      <c r="B20" s="57"/>
      <c r="C20" s="36" t="s">
        <v>67</v>
      </c>
      <c r="D20" s="37" t="s">
        <v>68</v>
      </c>
      <c r="E20" s="37" t="s">
        <v>69</v>
      </c>
      <c r="F20" s="37" t="s">
        <v>70</v>
      </c>
      <c r="G20" s="37" t="s">
        <v>71</v>
      </c>
      <c r="H20" s="36" t="s">
        <v>72</v>
      </c>
      <c r="I20" s="36" t="s">
        <v>73</v>
      </c>
    </row>
    <row r="21" spans="1:11" ht="29.25" customHeight="1">
      <c r="A21" s="55" t="s">
        <v>79</v>
      </c>
      <c r="B21" s="55"/>
      <c r="C21" s="34">
        <f>ROUNDUP(((8)/2*30.4)+8*4.34,0)</f>
        <v>157</v>
      </c>
      <c r="D21" s="38">
        <f>ROUNDUP(3.4/2*30.4,0)</f>
        <v>52</v>
      </c>
      <c r="E21" s="35">
        <v>0</v>
      </c>
      <c r="F21" s="35">
        <v>0</v>
      </c>
      <c r="G21" s="35">
        <f>SUM(C21:F21)</f>
        <v>209</v>
      </c>
      <c r="H21" s="39">
        <f>C21+D21*1.5</f>
        <v>235</v>
      </c>
      <c r="I21" s="34"/>
      <c r="J21" t="s">
        <v>88</v>
      </c>
      <c r="K21" s="33"/>
    </row>
    <row r="23" spans="1:11" ht="29.25" customHeight="1">
      <c r="A23" s="57" t="s">
        <v>80</v>
      </c>
      <c r="B23" s="57"/>
      <c r="C23" s="36" t="s">
        <v>67</v>
      </c>
      <c r="D23" s="37" t="s">
        <v>68</v>
      </c>
      <c r="E23" s="37" t="s">
        <v>69</v>
      </c>
      <c r="F23" s="37" t="s">
        <v>70</v>
      </c>
      <c r="G23" s="37" t="s">
        <v>71</v>
      </c>
      <c r="H23" s="36" t="s">
        <v>72</v>
      </c>
      <c r="I23" s="36" t="s">
        <v>73</v>
      </c>
    </row>
    <row r="24" spans="1:11" ht="29.25" customHeight="1">
      <c r="A24" s="55" t="s">
        <v>75</v>
      </c>
      <c r="B24" s="55"/>
      <c r="C24" s="34">
        <v>209</v>
      </c>
      <c r="D24" s="38">
        <v>0</v>
      </c>
      <c r="E24" s="35">
        <v>0</v>
      </c>
      <c r="F24" s="35">
        <v>0</v>
      </c>
      <c r="G24" s="35">
        <f>SUM(C24:F24)</f>
        <v>209</v>
      </c>
      <c r="H24" s="39">
        <f>C24+D24*1.5</f>
        <v>209</v>
      </c>
      <c r="I24" s="34"/>
    </row>
    <row r="25" spans="1:11" ht="29.25" customHeight="1">
      <c r="A25" s="55" t="s">
        <v>81</v>
      </c>
      <c r="B25" s="55"/>
      <c r="C25" s="34">
        <f>ROUNDUP((6*7)*4.34,0)</f>
        <v>183</v>
      </c>
      <c r="D25" s="38">
        <v>0</v>
      </c>
      <c r="E25" s="35">
        <v>0</v>
      </c>
      <c r="F25" s="35">
        <v>0</v>
      </c>
      <c r="G25" s="35">
        <f>SUM(C25:F25)</f>
        <v>183</v>
      </c>
      <c r="H25" s="39">
        <f>C25+D25*1.5</f>
        <v>183</v>
      </c>
      <c r="I25" s="34"/>
    </row>
    <row r="26" spans="1:11" ht="29.25" customHeight="1">
      <c r="A26" s="55" t="s">
        <v>82</v>
      </c>
      <c r="B26" s="55"/>
      <c r="C26" s="34">
        <f>ROUNDUP((5*7)*4.34,0)</f>
        <v>152</v>
      </c>
      <c r="D26" s="38">
        <v>0</v>
      </c>
      <c r="E26" s="35">
        <v>0</v>
      </c>
      <c r="F26" s="35">
        <v>0</v>
      </c>
      <c r="G26" s="35">
        <f>SUM(C26:F26)</f>
        <v>152</v>
      </c>
      <c r="H26" s="39">
        <f>C26+D26*1.5</f>
        <v>152</v>
      </c>
      <c r="I26" s="34"/>
    </row>
    <row r="28" spans="1:11" ht="29.25" customHeight="1">
      <c r="C28" s="33"/>
    </row>
  </sheetData>
  <mergeCells count="16">
    <mergeCell ref="A26:B26"/>
    <mergeCell ref="A1:I1"/>
    <mergeCell ref="A14:B14"/>
    <mergeCell ref="A15:B15"/>
    <mergeCell ref="A16:B16"/>
    <mergeCell ref="A17:A18"/>
    <mergeCell ref="A3:B3"/>
    <mergeCell ref="A4:B4"/>
    <mergeCell ref="A5:B5"/>
    <mergeCell ref="A6:A9"/>
    <mergeCell ref="A10:A12"/>
    <mergeCell ref="A20:B20"/>
    <mergeCell ref="A21:B21"/>
    <mergeCell ref="A23:B23"/>
    <mergeCell ref="A24:B24"/>
    <mergeCell ref="A25:B2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Header>&amp;C한국공연예술센터 시설관리용역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0"/>
  <sheetViews>
    <sheetView tabSelected="1" topLeftCell="A37" workbookViewId="0">
      <selection activeCell="N66" sqref="N66"/>
    </sheetView>
  </sheetViews>
  <sheetFormatPr defaultRowHeight="16.5"/>
  <cols>
    <col min="1" max="1" width="11" customWidth="1"/>
    <col min="2" max="2" width="13.5" style="1" customWidth="1"/>
    <col min="3" max="3" width="27.5" style="1" customWidth="1"/>
    <col min="4" max="4" width="13.625" style="2" customWidth="1"/>
    <col min="5" max="12" width="13.625" customWidth="1"/>
    <col min="13" max="13" width="14.5" customWidth="1"/>
    <col min="14" max="14" width="13.875" customWidth="1"/>
    <col min="15" max="16" width="12" customWidth="1"/>
    <col min="17" max="17" width="11.875" customWidth="1"/>
  </cols>
  <sheetData>
    <row r="2" spans="1:13">
      <c r="A2" s="66" t="s">
        <v>48</v>
      </c>
      <c r="B2" s="67"/>
      <c r="C2" s="52" t="s">
        <v>89</v>
      </c>
      <c r="E2" s="2"/>
      <c r="F2" s="2"/>
      <c r="G2" s="2"/>
      <c r="H2" s="2"/>
    </row>
    <row r="3" spans="1:13">
      <c r="A3" s="68"/>
      <c r="B3" s="69"/>
      <c r="E3" s="2"/>
      <c r="F3" s="2"/>
      <c r="G3" s="2"/>
      <c r="H3" s="2"/>
    </row>
    <row r="4" spans="1:13">
      <c r="A4" s="70"/>
      <c r="B4" s="58" t="s">
        <v>47</v>
      </c>
      <c r="C4" s="58" t="s">
        <v>46</v>
      </c>
      <c r="D4" s="64" t="s">
        <v>45</v>
      </c>
      <c r="E4" s="64"/>
      <c r="F4" s="64"/>
      <c r="G4" s="64"/>
      <c r="H4" s="64"/>
      <c r="I4" s="58" t="s">
        <v>44</v>
      </c>
      <c r="J4" s="58"/>
      <c r="K4" s="58"/>
      <c r="L4" s="65"/>
      <c r="M4" s="58" t="s">
        <v>26</v>
      </c>
    </row>
    <row r="5" spans="1:13" s="1" customFormat="1">
      <c r="A5" s="71"/>
      <c r="B5" s="59"/>
      <c r="C5" s="59"/>
      <c r="D5" s="19" t="s">
        <v>37</v>
      </c>
      <c r="E5" s="19" t="s">
        <v>56</v>
      </c>
      <c r="F5" s="19" t="s">
        <v>57</v>
      </c>
      <c r="G5" s="19" t="s">
        <v>38</v>
      </c>
      <c r="H5" s="19" t="s">
        <v>39</v>
      </c>
      <c r="I5" s="40" t="s">
        <v>40</v>
      </c>
      <c r="J5" s="40" t="s">
        <v>41</v>
      </c>
      <c r="K5" s="40" t="s">
        <v>42</v>
      </c>
      <c r="L5" s="21" t="s">
        <v>43</v>
      </c>
      <c r="M5" s="59"/>
    </row>
    <row r="6" spans="1:13">
      <c r="A6" s="60" t="s">
        <v>1</v>
      </c>
      <c r="B6" s="41" t="s">
        <v>5</v>
      </c>
      <c r="C6" s="41" t="s">
        <v>36</v>
      </c>
      <c r="D6" s="4"/>
      <c r="E6" s="4"/>
      <c r="F6" s="4"/>
      <c r="G6" s="4"/>
      <c r="H6" s="4"/>
      <c r="I6" s="4"/>
      <c r="J6" s="4"/>
      <c r="K6" s="4"/>
      <c r="L6" s="4"/>
      <c r="M6" s="18"/>
    </row>
    <row r="7" spans="1:13">
      <c r="A7" s="60"/>
      <c r="B7" s="41" t="s">
        <v>0</v>
      </c>
      <c r="C7" s="41"/>
      <c r="D7" s="4"/>
      <c r="E7" s="4"/>
      <c r="F7" s="4"/>
      <c r="G7" s="4"/>
      <c r="H7" s="4"/>
      <c r="I7" s="4"/>
      <c r="J7" s="4"/>
      <c r="K7" s="4"/>
      <c r="L7" s="4"/>
      <c r="M7" s="3"/>
    </row>
    <row r="8" spans="1:13">
      <c r="A8" s="60"/>
      <c r="B8" s="16" t="s">
        <v>1</v>
      </c>
      <c r="C8" s="16" t="s">
        <v>83</v>
      </c>
      <c r="D8" s="17"/>
      <c r="E8" s="17"/>
      <c r="F8" s="17"/>
      <c r="G8" s="17"/>
      <c r="H8" s="17"/>
      <c r="I8" s="17"/>
      <c r="J8" s="17"/>
      <c r="K8" s="17"/>
      <c r="L8" s="17"/>
      <c r="M8" s="32"/>
    </row>
    <row r="9" spans="1:13">
      <c r="A9" s="60" t="s">
        <v>11</v>
      </c>
      <c r="B9" s="41" t="s">
        <v>6</v>
      </c>
      <c r="C9" s="41" t="s">
        <v>84</v>
      </c>
      <c r="D9" s="4"/>
      <c r="E9" s="4"/>
      <c r="F9" s="4"/>
      <c r="G9" s="4"/>
      <c r="H9" s="4"/>
      <c r="I9" s="4"/>
      <c r="J9" s="4"/>
      <c r="K9" s="4"/>
      <c r="L9" s="4"/>
      <c r="M9" s="29"/>
    </row>
    <row r="10" spans="1:13">
      <c r="A10" s="60"/>
      <c r="B10" s="41" t="s">
        <v>2</v>
      </c>
      <c r="C10" s="51" t="s">
        <v>89</v>
      </c>
      <c r="D10" s="4"/>
      <c r="E10" s="4"/>
      <c r="F10" s="4"/>
      <c r="G10" s="4"/>
      <c r="H10" s="4"/>
      <c r="I10" s="4"/>
      <c r="J10" s="4"/>
      <c r="K10" s="4"/>
      <c r="L10" s="4"/>
      <c r="M10" s="29"/>
    </row>
    <row r="11" spans="1:13">
      <c r="A11" s="60"/>
      <c r="B11" s="41" t="s">
        <v>7</v>
      </c>
      <c r="C11" s="41" t="s">
        <v>55</v>
      </c>
      <c r="D11" s="47"/>
      <c r="E11" s="4"/>
      <c r="F11" s="4"/>
      <c r="G11" s="4"/>
      <c r="H11" s="4"/>
      <c r="I11" s="4"/>
      <c r="J11" s="4"/>
      <c r="K11" s="4"/>
      <c r="L11" s="4"/>
      <c r="M11" s="29"/>
    </row>
    <row r="12" spans="1:13">
      <c r="A12" s="60"/>
      <c r="B12" s="50" t="s">
        <v>90</v>
      </c>
      <c r="C12" s="41" t="s">
        <v>55</v>
      </c>
      <c r="D12" s="48"/>
      <c r="E12" s="48"/>
      <c r="F12" s="48"/>
      <c r="G12" s="48"/>
      <c r="H12" s="48"/>
      <c r="I12" s="48"/>
      <c r="J12" s="48"/>
      <c r="K12" s="48"/>
      <c r="L12" s="48"/>
      <c r="M12" s="29"/>
    </row>
    <row r="13" spans="1:13">
      <c r="A13" s="60"/>
      <c r="B13" s="41" t="s">
        <v>3</v>
      </c>
      <c r="C13" s="41" t="s">
        <v>55</v>
      </c>
      <c r="D13" s="48"/>
      <c r="E13" s="48"/>
      <c r="F13" s="48"/>
      <c r="G13" s="48"/>
      <c r="H13" s="48"/>
      <c r="I13" s="48"/>
      <c r="J13" s="48"/>
      <c r="K13" s="48"/>
      <c r="L13" s="48"/>
      <c r="M13" s="29"/>
    </row>
    <row r="14" spans="1:13">
      <c r="A14" s="60"/>
      <c r="B14" s="12" t="s">
        <v>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29"/>
    </row>
    <row r="15" spans="1:13">
      <c r="A15" s="60" t="s">
        <v>12</v>
      </c>
      <c r="B15" s="41" t="s">
        <v>4</v>
      </c>
      <c r="C15" s="41" t="s">
        <v>85</v>
      </c>
      <c r="D15" s="4"/>
      <c r="E15" s="4"/>
      <c r="F15" s="4"/>
      <c r="G15" s="4"/>
      <c r="H15" s="4"/>
      <c r="I15" s="4"/>
      <c r="J15" s="4"/>
      <c r="K15" s="4"/>
      <c r="L15" s="4"/>
      <c r="M15" s="29"/>
    </row>
    <row r="16" spans="1:13">
      <c r="A16" s="61"/>
      <c r="B16" s="14" t="s">
        <v>9</v>
      </c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29"/>
    </row>
    <row r="17" spans="1:13">
      <c r="A17" s="62" t="s">
        <v>30</v>
      </c>
      <c r="B17" s="63"/>
      <c r="C17" s="42"/>
      <c r="D17" s="10"/>
      <c r="E17" s="10"/>
      <c r="F17" s="10"/>
      <c r="G17" s="10"/>
      <c r="H17" s="10"/>
      <c r="I17" s="10"/>
      <c r="J17" s="10"/>
      <c r="K17" s="10"/>
      <c r="L17" s="10"/>
      <c r="M17" s="31"/>
    </row>
    <row r="18" spans="1:13">
      <c r="A18" s="8" t="s">
        <v>13</v>
      </c>
      <c r="B18" s="8" t="s">
        <v>10</v>
      </c>
      <c r="C18" s="8" t="s">
        <v>29</v>
      </c>
      <c r="D18" s="9"/>
      <c r="E18" s="9"/>
      <c r="F18" s="9"/>
      <c r="G18" s="9"/>
      <c r="H18" s="9"/>
      <c r="I18" s="9"/>
      <c r="J18" s="9"/>
      <c r="K18" s="9"/>
      <c r="L18" s="9"/>
      <c r="M18" s="29"/>
    </row>
    <row r="19" spans="1:13">
      <c r="A19" s="60" t="s">
        <v>14</v>
      </c>
      <c r="B19" s="60"/>
      <c r="C19" s="41"/>
      <c r="D19" s="4"/>
      <c r="E19" s="4"/>
      <c r="F19" s="4"/>
      <c r="G19" s="4"/>
      <c r="H19" s="4"/>
      <c r="I19" s="4"/>
      <c r="J19" s="4"/>
      <c r="K19" s="4"/>
      <c r="L19" s="4"/>
      <c r="M19" s="29"/>
    </row>
    <row r="20" spans="1:13">
      <c r="A20" s="74" t="s">
        <v>22</v>
      </c>
      <c r="B20" s="41" t="s">
        <v>15</v>
      </c>
      <c r="C20" s="50" t="s">
        <v>91</v>
      </c>
      <c r="D20" s="4"/>
      <c r="E20" s="4"/>
      <c r="F20" s="4"/>
      <c r="G20" s="4"/>
      <c r="H20" s="4"/>
      <c r="I20" s="4"/>
      <c r="J20" s="4"/>
      <c r="K20" s="4"/>
      <c r="L20" s="4"/>
      <c r="M20" s="29"/>
    </row>
    <row r="21" spans="1:13">
      <c r="A21" s="60"/>
      <c r="B21" s="41" t="s">
        <v>16</v>
      </c>
      <c r="C21" s="41" t="s">
        <v>31</v>
      </c>
      <c r="D21" s="4"/>
      <c r="E21" s="4"/>
      <c r="F21" s="4"/>
      <c r="G21" s="4"/>
      <c r="H21" s="4"/>
      <c r="I21" s="4"/>
      <c r="J21" s="4"/>
      <c r="K21" s="4"/>
      <c r="L21" s="4"/>
      <c r="M21" s="29"/>
    </row>
    <row r="22" spans="1:13">
      <c r="A22" s="60"/>
      <c r="B22" s="41" t="s">
        <v>17</v>
      </c>
      <c r="C22" s="41" t="s">
        <v>32</v>
      </c>
      <c r="D22" s="4"/>
      <c r="E22" s="4"/>
      <c r="F22" s="4"/>
      <c r="G22" s="4"/>
      <c r="H22" s="4"/>
      <c r="I22" s="4"/>
      <c r="J22" s="4"/>
      <c r="K22" s="4"/>
      <c r="L22" s="4"/>
      <c r="M22" s="29"/>
    </row>
    <row r="23" spans="1:13">
      <c r="A23" s="60"/>
      <c r="B23" s="41" t="s">
        <v>18</v>
      </c>
      <c r="C23" s="41" t="s">
        <v>33</v>
      </c>
      <c r="D23" s="4"/>
      <c r="E23" s="4"/>
      <c r="F23" s="4"/>
      <c r="G23" s="4"/>
      <c r="H23" s="4"/>
      <c r="I23" s="4"/>
      <c r="J23" s="4"/>
      <c r="K23" s="4"/>
      <c r="L23" s="4"/>
      <c r="M23" s="29"/>
    </row>
    <row r="24" spans="1:13">
      <c r="A24" s="60"/>
      <c r="B24" s="41" t="s">
        <v>19</v>
      </c>
      <c r="C24" s="41" t="s">
        <v>34</v>
      </c>
      <c r="D24" s="4"/>
      <c r="E24" s="4"/>
      <c r="F24" s="4"/>
      <c r="G24" s="4"/>
      <c r="H24" s="4"/>
      <c r="I24" s="4"/>
      <c r="J24" s="4"/>
      <c r="K24" s="4"/>
      <c r="L24" s="4"/>
      <c r="M24" s="29"/>
    </row>
    <row r="25" spans="1:13">
      <c r="A25" s="60"/>
      <c r="B25" s="41" t="s">
        <v>20</v>
      </c>
      <c r="C25" s="41" t="s">
        <v>35</v>
      </c>
      <c r="D25" s="4"/>
      <c r="E25" s="4"/>
      <c r="F25" s="4"/>
      <c r="G25" s="4"/>
      <c r="H25" s="4"/>
      <c r="I25" s="4"/>
      <c r="J25" s="4"/>
      <c r="K25" s="4"/>
      <c r="L25" s="4"/>
      <c r="M25" s="29"/>
    </row>
    <row r="26" spans="1:13">
      <c r="A26" s="60"/>
      <c r="B26" s="41" t="s">
        <v>21</v>
      </c>
      <c r="C26" s="41"/>
      <c r="D26" s="4"/>
      <c r="E26" s="4"/>
      <c r="F26" s="4"/>
      <c r="G26" s="4"/>
      <c r="H26" s="4"/>
      <c r="I26" s="4"/>
      <c r="J26" s="4"/>
      <c r="K26" s="4"/>
      <c r="L26" s="4"/>
      <c r="M26" s="29"/>
    </row>
    <row r="27" spans="1:13">
      <c r="A27" s="60"/>
      <c r="B27" s="41" t="s">
        <v>9</v>
      </c>
      <c r="C27" s="41"/>
      <c r="D27" s="4"/>
      <c r="E27" s="4"/>
      <c r="F27" s="4"/>
      <c r="G27" s="4"/>
      <c r="H27" s="4"/>
      <c r="I27" s="4"/>
      <c r="J27" s="4"/>
      <c r="K27" s="4"/>
      <c r="L27" s="4"/>
      <c r="M27" s="29"/>
    </row>
    <row r="28" spans="1:13">
      <c r="A28" s="60" t="s">
        <v>23</v>
      </c>
      <c r="B28" s="60"/>
      <c r="C28" s="41"/>
      <c r="D28" s="4"/>
      <c r="E28" s="4"/>
      <c r="F28" s="4"/>
      <c r="G28" s="4"/>
      <c r="H28" s="4"/>
      <c r="I28" s="4"/>
      <c r="J28" s="4"/>
      <c r="K28" s="4"/>
      <c r="L28" s="4"/>
      <c r="M28" s="29"/>
    </row>
    <row r="29" spans="1:13">
      <c r="A29" s="60" t="s">
        <v>24</v>
      </c>
      <c r="B29" s="60"/>
      <c r="C29" s="20">
        <v>2.6280000000000001E-2</v>
      </c>
      <c r="D29" s="4"/>
      <c r="E29" s="4"/>
      <c r="F29" s="4"/>
      <c r="G29" s="4"/>
      <c r="H29" s="4"/>
      <c r="I29" s="4"/>
      <c r="J29" s="4"/>
      <c r="K29" s="4"/>
      <c r="L29" s="4"/>
      <c r="M29" s="29"/>
    </row>
    <row r="30" spans="1:13">
      <c r="A30" s="60" t="s">
        <v>25</v>
      </c>
      <c r="B30" s="60"/>
      <c r="C30" s="49">
        <v>4.6719999999999998E-2</v>
      </c>
      <c r="D30" s="4"/>
      <c r="E30" s="4"/>
      <c r="F30" s="4"/>
      <c r="G30" s="4"/>
      <c r="H30" s="4"/>
      <c r="I30" s="4"/>
      <c r="J30" s="4"/>
      <c r="K30" s="4"/>
      <c r="L30" s="4"/>
      <c r="M30" s="29"/>
    </row>
    <row r="31" spans="1:13">
      <c r="A31" s="60" t="s">
        <v>26</v>
      </c>
      <c r="B31" s="60"/>
      <c r="C31" s="41"/>
      <c r="D31" s="4"/>
      <c r="E31" s="4"/>
      <c r="F31" s="4"/>
      <c r="G31" s="4"/>
      <c r="H31" s="4"/>
      <c r="I31" s="4"/>
      <c r="J31" s="4"/>
      <c r="K31" s="4"/>
      <c r="L31" s="4"/>
      <c r="M31" s="29"/>
    </row>
    <row r="32" spans="1:13">
      <c r="A32" s="60" t="s">
        <v>27</v>
      </c>
      <c r="B32" s="60"/>
      <c r="C32" s="5">
        <v>0.1</v>
      </c>
      <c r="D32" s="6"/>
      <c r="E32" s="6"/>
      <c r="F32" s="6"/>
      <c r="G32" s="6"/>
      <c r="H32" s="6"/>
      <c r="I32" s="6"/>
      <c r="J32" s="6"/>
      <c r="K32" s="6"/>
      <c r="L32" s="6"/>
      <c r="M32" s="29"/>
    </row>
    <row r="33" spans="1:14">
      <c r="A33" s="72" t="s">
        <v>28</v>
      </c>
      <c r="B33" s="73"/>
      <c r="C33" s="43"/>
      <c r="D33" s="7"/>
      <c r="E33" s="7"/>
      <c r="F33" s="7"/>
      <c r="G33" s="7"/>
      <c r="H33" s="7"/>
      <c r="I33" s="7"/>
      <c r="J33" s="7"/>
      <c r="K33" s="7"/>
      <c r="L33" s="7"/>
      <c r="M33" s="30"/>
      <c r="N33" s="46"/>
    </row>
    <row r="38" spans="1:14">
      <c r="A38" s="78" t="s">
        <v>49</v>
      </c>
      <c r="B38" s="79"/>
      <c r="C38" s="82" t="s">
        <v>89</v>
      </c>
      <c r="D38" s="83"/>
      <c r="E38" s="83"/>
    </row>
    <row r="39" spans="1:14">
      <c r="A39" s="80"/>
      <c r="B39" s="81"/>
    </row>
    <row r="40" spans="1:14">
      <c r="A40" s="70"/>
      <c r="B40" s="58" t="s">
        <v>47</v>
      </c>
      <c r="C40" s="58" t="s">
        <v>46</v>
      </c>
      <c r="D40" s="75" t="s">
        <v>45</v>
      </c>
      <c r="E40" s="76"/>
      <c r="F40" s="76"/>
      <c r="G40" s="76"/>
      <c r="H40" s="76"/>
      <c r="I40" s="76"/>
      <c r="J40" s="76"/>
      <c r="K40" s="76"/>
      <c r="L40" s="77"/>
      <c r="M40" s="58" t="s">
        <v>26</v>
      </c>
    </row>
    <row r="41" spans="1:14" s="1" customFormat="1">
      <c r="A41" s="71"/>
      <c r="B41" s="59"/>
      <c r="C41" s="59"/>
      <c r="D41" s="19" t="s">
        <v>50</v>
      </c>
      <c r="E41" s="40" t="s">
        <v>51</v>
      </c>
      <c r="F41" s="40" t="s">
        <v>52</v>
      </c>
      <c r="G41" s="40" t="s">
        <v>53</v>
      </c>
      <c r="H41" s="19"/>
      <c r="I41" s="40"/>
      <c r="J41" s="40"/>
      <c r="K41" s="40"/>
      <c r="L41" s="21"/>
      <c r="M41" s="59"/>
    </row>
    <row r="42" spans="1:14">
      <c r="A42" s="60" t="s">
        <v>1</v>
      </c>
      <c r="B42" s="41" t="s">
        <v>5</v>
      </c>
      <c r="C42" s="50" t="s">
        <v>92</v>
      </c>
      <c r="D42" s="4"/>
      <c r="E42" s="4"/>
      <c r="F42" s="4"/>
      <c r="G42" s="4"/>
      <c r="H42" s="4"/>
      <c r="I42" s="4"/>
      <c r="J42" s="4"/>
      <c r="K42" s="4"/>
      <c r="L42" s="22"/>
      <c r="M42" s="18"/>
    </row>
    <row r="43" spans="1:14">
      <c r="A43" s="60"/>
      <c r="B43" s="41" t="s">
        <v>0</v>
      </c>
      <c r="C43" s="41"/>
      <c r="D43" s="4"/>
      <c r="E43" s="4"/>
      <c r="F43" s="4"/>
      <c r="G43" s="4"/>
      <c r="H43" s="4"/>
      <c r="I43" s="4"/>
      <c r="J43" s="4"/>
      <c r="K43" s="4"/>
      <c r="L43" s="22"/>
      <c r="M43" s="3"/>
    </row>
    <row r="44" spans="1:14">
      <c r="A44" s="60"/>
      <c r="B44" s="16" t="s">
        <v>1</v>
      </c>
      <c r="C44" s="16" t="s">
        <v>83</v>
      </c>
      <c r="D44" s="17"/>
      <c r="E44" s="17"/>
      <c r="F44" s="17"/>
      <c r="G44" s="17"/>
      <c r="H44" s="17"/>
      <c r="I44" s="17"/>
      <c r="J44" s="17"/>
      <c r="K44" s="17"/>
      <c r="L44" s="23"/>
      <c r="M44" s="32"/>
    </row>
    <row r="45" spans="1:14">
      <c r="A45" s="60" t="s">
        <v>11</v>
      </c>
      <c r="B45" s="41" t="s">
        <v>6</v>
      </c>
      <c r="C45" s="41" t="s">
        <v>84</v>
      </c>
      <c r="D45" s="13"/>
      <c r="E45" s="13"/>
      <c r="F45" s="13"/>
      <c r="G45" s="13"/>
      <c r="H45" s="13"/>
      <c r="I45" s="13"/>
      <c r="J45" s="13"/>
      <c r="K45" s="13"/>
      <c r="L45" s="22"/>
      <c r="M45" s="29"/>
    </row>
    <row r="46" spans="1:14">
      <c r="A46" s="60"/>
      <c r="B46" s="41" t="s">
        <v>2</v>
      </c>
      <c r="C46" s="51" t="s">
        <v>93</v>
      </c>
      <c r="D46" s="4"/>
      <c r="E46" s="4"/>
      <c r="F46" s="4"/>
      <c r="G46" s="4"/>
      <c r="H46" s="4"/>
      <c r="I46" s="13"/>
      <c r="J46" s="13"/>
      <c r="K46" s="13"/>
      <c r="L46" s="22"/>
      <c r="M46" s="29"/>
    </row>
    <row r="47" spans="1:14">
      <c r="A47" s="60"/>
      <c r="B47" s="41" t="s">
        <v>7</v>
      </c>
      <c r="C47" s="41" t="s">
        <v>55</v>
      </c>
      <c r="D47" s="4"/>
      <c r="E47" s="4"/>
      <c r="F47" s="4"/>
      <c r="G47" s="4"/>
      <c r="H47" s="4"/>
      <c r="I47" s="4"/>
      <c r="J47" s="4"/>
      <c r="K47" s="4"/>
      <c r="L47" s="22"/>
      <c r="M47" s="29"/>
    </row>
    <row r="48" spans="1:14">
      <c r="A48" s="60"/>
      <c r="B48" s="50" t="s">
        <v>90</v>
      </c>
      <c r="C48" s="41" t="s">
        <v>55</v>
      </c>
      <c r="D48" s="4"/>
      <c r="E48" s="4"/>
      <c r="F48" s="4"/>
      <c r="G48" s="4"/>
      <c r="H48" s="4"/>
      <c r="I48" s="4"/>
      <c r="J48" s="4"/>
      <c r="K48" s="4"/>
      <c r="L48" s="22"/>
      <c r="M48" s="29"/>
    </row>
    <row r="49" spans="1:13">
      <c r="A49" s="60"/>
      <c r="B49" s="41" t="s">
        <v>3</v>
      </c>
      <c r="C49" s="41" t="s">
        <v>55</v>
      </c>
      <c r="D49" s="4"/>
      <c r="E49" s="4"/>
      <c r="F49" s="4"/>
      <c r="G49" s="4"/>
      <c r="H49" s="4"/>
      <c r="I49" s="4"/>
      <c r="J49" s="4"/>
      <c r="K49" s="4"/>
      <c r="L49" s="22"/>
      <c r="M49" s="29"/>
    </row>
    <row r="50" spans="1:13">
      <c r="A50" s="60"/>
      <c r="B50" s="12" t="s">
        <v>8</v>
      </c>
      <c r="C50" s="12"/>
      <c r="D50" s="13"/>
      <c r="E50" s="13"/>
      <c r="F50" s="13"/>
      <c r="G50" s="13"/>
      <c r="H50" s="13"/>
      <c r="I50" s="13"/>
      <c r="J50" s="13"/>
      <c r="K50" s="13"/>
      <c r="L50" s="24"/>
      <c r="M50" s="29"/>
    </row>
    <row r="51" spans="1:13">
      <c r="A51" s="60" t="s">
        <v>12</v>
      </c>
      <c r="B51" s="41" t="s">
        <v>4</v>
      </c>
      <c r="C51" s="41" t="s">
        <v>86</v>
      </c>
      <c r="D51" s="4"/>
      <c r="E51" s="4"/>
      <c r="F51" s="4"/>
      <c r="G51" s="4"/>
      <c r="H51" s="4"/>
      <c r="I51" s="4"/>
      <c r="J51" s="4"/>
      <c r="K51" s="4"/>
      <c r="L51" s="22"/>
      <c r="M51" s="29"/>
    </row>
    <row r="52" spans="1:13">
      <c r="A52" s="61"/>
      <c r="B52" s="14" t="s">
        <v>9</v>
      </c>
      <c r="C52" s="14"/>
      <c r="D52" s="15"/>
      <c r="E52" s="15"/>
      <c r="F52" s="15"/>
      <c r="G52" s="15"/>
      <c r="H52" s="15"/>
      <c r="I52" s="15"/>
      <c r="J52" s="15"/>
      <c r="K52" s="15"/>
      <c r="L52" s="25"/>
      <c r="M52" s="29"/>
    </row>
    <row r="53" spans="1:13">
      <c r="A53" s="62" t="s">
        <v>30</v>
      </c>
      <c r="B53" s="63"/>
      <c r="C53" s="42"/>
      <c r="D53" s="10"/>
      <c r="E53" s="10"/>
      <c r="F53" s="10"/>
      <c r="G53" s="10"/>
      <c r="H53" s="10"/>
      <c r="I53" s="10"/>
      <c r="J53" s="10"/>
      <c r="K53" s="10"/>
      <c r="L53" s="11"/>
      <c r="M53" s="31"/>
    </row>
    <row r="54" spans="1:13">
      <c r="A54" s="8" t="s">
        <v>13</v>
      </c>
      <c r="B54" s="8" t="s">
        <v>10</v>
      </c>
      <c r="C54" s="8" t="s">
        <v>29</v>
      </c>
      <c r="D54" s="9"/>
      <c r="E54" s="9"/>
      <c r="F54" s="9"/>
      <c r="G54" s="9"/>
      <c r="H54" s="9"/>
      <c r="I54" s="9"/>
      <c r="J54" s="9"/>
      <c r="K54" s="9"/>
      <c r="L54" s="26"/>
      <c r="M54" s="29"/>
    </row>
    <row r="55" spans="1:13">
      <c r="A55" s="60" t="s">
        <v>14</v>
      </c>
      <c r="B55" s="60"/>
      <c r="C55" s="41"/>
      <c r="D55" s="4"/>
      <c r="E55" s="4"/>
      <c r="F55" s="4"/>
      <c r="G55" s="4"/>
      <c r="H55" s="4"/>
      <c r="I55" s="4"/>
      <c r="J55" s="4"/>
      <c r="K55" s="4"/>
      <c r="L55" s="22"/>
      <c r="M55" s="29"/>
    </row>
    <row r="56" spans="1:13">
      <c r="A56" s="74" t="s">
        <v>22</v>
      </c>
      <c r="B56" s="41" t="s">
        <v>15</v>
      </c>
      <c r="C56" s="50" t="s">
        <v>91</v>
      </c>
      <c r="D56" s="4"/>
      <c r="E56" s="4"/>
      <c r="F56" s="4"/>
      <c r="G56" s="4"/>
      <c r="H56" s="4"/>
      <c r="I56" s="4"/>
      <c r="J56" s="4"/>
      <c r="K56" s="4"/>
      <c r="L56" s="22"/>
      <c r="M56" s="29"/>
    </row>
    <row r="57" spans="1:13">
      <c r="A57" s="60"/>
      <c r="B57" s="41" t="s">
        <v>16</v>
      </c>
      <c r="C57" s="41" t="s">
        <v>31</v>
      </c>
      <c r="D57" s="4"/>
      <c r="E57" s="4"/>
      <c r="F57" s="4"/>
      <c r="G57" s="4"/>
      <c r="H57" s="4"/>
      <c r="I57" s="4"/>
      <c r="J57" s="4"/>
      <c r="K57" s="4"/>
      <c r="L57" s="22"/>
      <c r="M57" s="29"/>
    </row>
    <row r="58" spans="1:13">
      <c r="A58" s="60"/>
      <c r="B58" s="41" t="s">
        <v>17</v>
      </c>
      <c r="C58" s="41" t="s">
        <v>32</v>
      </c>
      <c r="D58" s="4"/>
      <c r="E58" s="4"/>
      <c r="F58" s="4"/>
      <c r="G58" s="4"/>
      <c r="H58" s="4"/>
      <c r="I58" s="4"/>
      <c r="J58" s="4"/>
      <c r="K58" s="4"/>
      <c r="L58" s="22"/>
      <c r="M58" s="29"/>
    </row>
    <row r="59" spans="1:13">
      <c r="A59" s="60"/>
      <c r="B59" s="41" t="s">
        <v>18</v>
      </c>
      <c r="C59" s="41" t="s">
        <v>33</v>
      </c>
      <c r="D59" s="4"/>
      <c r="E59" s="4"/>
      <c r="F59" s="4"/>
      <c r="G59" s="4"/>
      <c r="H59" s="4"/>
      <c r="I59" s="4"/>
      <c r="J59" s="4"/>
      <c r="K59" s="4"/>
      <c r="L59" s="22"/>
      <c r="M59" s="29"/>
    </row>
    <row r="60" spans="1:13">
      <c r="A60" s="60"/>
      <c r="B60" s="41" t="s">
        <v>19</v>
      </c>
      <c r="C60" s="41" t="s">
        <v>34</v>
      </c>
      <c r="D60" s="4"/>
      <c r="E60" s="4"/>
      <c r="F60" s="4"/>
      <c r="G60" s="4"/>
      <c r="H60" s="4"/>
      <c r="I60" s="4"/>
      <c r="J60" s="4"/>
      <c r="K60" s="4"/>
      <c r="L60" s="22"/>
      <c r="M60" s="29"/>
    </row>
    <row r="61" spans="1:13">
      <c r="A61" s="60"/>
      <c r="B61" s="41" t="s">
        <v>20</v>
      </c>
      <c r="C61" s="41" t="s">
        <v>35</v>
      </c>
      <c r="D61" s="4"/>
      <c r="E61" s="4"/>
      <c r="F61" s="4"/>
      <c r="G61" s="4"/>
      <c r="H61" s="4"/>
      <c r="I61" s="4"/>
      <c r="J61" s="4"/>
      <c r="K61" s="4"/>
      <c r="L61" s="22"/>
      <c r="M61" s="29"/>
    </row>
    <row r="62" spans="1:13">
      <c r="A62" s="60"/>
      <c r="B62" s="41" t="s">
        <v>21</v>
      </c>
      <c r="C62" s="41"/>
      <c r="D62" s="4"/>
      <c r="E62" s="4"/>
      <c r="F62" s="4"/>
      <c r="G62" s="4"/>
      <c r="H62" s="4"/>
      <c r="I62" s="4"/>
      <c r="J62" s="4"/>
      <c r="K62" s="4"/>
      <c r="L62" s="22"/>
      <c r="M62" s="29"/>
    </row>
    <row r="63" spans="1:13">
      <c r="A63" s="60"/>
      <c r="B63" s="41" t="s">
        <v>9</v>
      </c>
      <c r="C63" s="41"/>
      <c r="D63" s="4"/>
      <c r="E63" s="4"/>
      <c r="F63" s="4"/>
      <c r="G63" s="4"/>
      <c r="H63" s="4"/>
      <c r="I63" s="4"/>
      <c r="J63" s="4"/>
      <c r="K63" s="4"/>
      <c r="L63" s="22"/>
      <c r="M63" s="29"/>
    </row>
    <row r="64" spans="1:13">
      <c r="A64" s="60" t="s">
        <v>23</v>
      </c>
      <c r="B64" s="60"/>
      <c r="C64" s="41"/>
      <c r="D64" s="4"/>
      <c r="E64" s="4"/>
      <c r="F64" s="4"/>
      <c r="G64" s="4"/>
      <c r="H64" s="4"/>
      <c r="I64" s="4"/>
      <c r="J64" s="4"/>
      <c r="K64" s="4"/>
      <c r="L64" s="22"/>
      <c r="M64" s="29"/>
    </row>
    <row r="65" spans="1:13">
      <c r="A65" s="60" t="s">
        <v>24</v>
      </c>
      <c r="B65" s="60"/>
      <c r="C65" s="20">
        <f>C29</f>
        <v>2.6280000000000001E-2</v>
      </c>
      <c r="D65" s="4"/>
      <c r="E65" s="4"/>
      <c r="F65" s="4"/>
      <c r="G65" s="4"/>
      <c r="H65" s="4"/>
      <c r="I65" s="4"/>
      <c r="J65" s="4"/>
      <c r="K65" s="4"/>
      <c r="L65" s="22"/>
      <c r="M65" s="29"/>
    </row>
    <row r="66" spans="1:13">
      <c r="A66" s="60" t="s">
        <v>25</v>
      </c>
      <c r="B66" s="60"/>
      <c r="C66" s="49">
        <f>C30</f>
        <v>4.6719999999999998E-2</v>
      </c>
      <c r="D66" s="4"/>
      <c r="E66" s="4"/>
      <c r="F66" s="4"/>
      <c r="G66" s="4"/>
      <c r="H66" s="4"/>
      <c r="I66" s="4"/>
      <c r="J66" s="4"/>
      <c r="K66" s="4"/>
      <c r="L66" s="22"/>
      <c r="M66" s="29"/>
    </row>
    <row r="67" spans="1:13">
      <c r="A67" s="60" t="s">
        <v>26</v>
      </c>
      <c r="B67" s="60"/>
      <c r="C67" s="41"/>
      <c r="D67" s="4"/>
      <c r="E67" s="4"/>
      <c r="F67" s="4"/>
      <c r="G67" s="4"/>
      <c r="H67" s="4"/>
      <c r="I67" s="4"/>
      <c r="J67" s="4"/>
      <c r="K67" s="4"/>
      <c r="L67" s="22"/>
      <c r="M67" s="29"/>
    </row>
    <row r="68" spans="1:13">
      <c r="A68" s="60" t="s">
        <v>27</v>
      </c>
      <c r="B68" s="60"/>
      <c r="C68" s="5">
        <v>0.1</v>
      </c>
      <c r="D68" s="6"/>
      <c r="E68" s="6"/>
      <c r="F68" s="6"/>
      <c r="G68" s="6"/>
      <c r="H68" s="6"/>
      <c r="I68" s="6"/>
      <c r="J68" s="6"/>
      <c r="K68" s="6"/>
      <c r="L68" s="27"/>
      <c r="M68" s="29"/>
    </row>
    <row r="69" spans="1:13">
      <c r="A69" s="72" t="s">
        <v>28</v>
      </c>
      <c r="B69" s="73"/>
      <c r="C69" s="43"/>
      <c r="D69" s="7"/>
      <c r="E69" s="7"/>
      <c r="F69" s="7"/>
      <c r="G69" s="7"/>
      <c r="H69" s="7"/>
      <c r="I69" s="7"/>
      <c r="J69" s="7"/>
      <c r="K69" s="7"/>
      <c r="L69" s="28"/>
      <c r="M69" s="28"/>
    </row>
    <row r="70" spans="1:13" ht="33" customHeight="1">
      <c r="L70" s="54" t="s">
        <v>94</v>
      </c>
      <c r="M70" s="53">
        <f>M33+M69</f>
        <v>0</v>
      </c>
    </row>
  </sheetData>
  <mergeCells count="38">
    <mergeCell ref="A69:B69"/>
    <mergeCell ref="A56:A63"/>
    <mergeCell ref="A64:B64"/>
    <mergeCell ref="A65:B65"/>
    <mergeCell ref="A66:B66"/>
    <mergeCell ref="A67:B67"/>
    <mergeCell ref="A68:B68"/>
    <mergeCell ref="A55:B55"/>
    <mergeCell ref="A38:B39"/>
    <mergeCell ref="A40:A41"/>
    <mergeCell ref="B40:B41"/>
    <mergeCell ref="C40:C41"/>
    <mergeCell ref="C38:E38"/>
    <mergeCell ref="M40:M41"/>
    <mergeCell ref="A42:A44"/>
    <mergeCell ref="A45:A50"/>
    <mergeCell ref="A51:A52"/>
    <mergeCell ref="A53:B53"/>
    <mergeCell ref="D40:L40"/>
    <mergeCell ref="A33:B33"/>
    <mergeCell ref="A20:A27"/>
    <mergeCell ref="A28:B28"/>
    <mergeCell ref="A29:B29"/>
    <mergeCell ref="A30:B30"/>
    <mergeCell ref="A31:B31"/>
    <mergeCell ref="A32:B32"/>
    <mergeCell ref="A19:B19"/>
    <mergeCell ref="A2:B3"/>
    <mergeCell ref="A4:A5"/>
    <mergeCell ref="B4:B5"/>
    <mergeCell ref="C4:C5"/>
    <mergeCell ref="M4:M5"/>
    <mergeCell ref="A6:A8"/>
    <mergeCell ref="A9:A14"/>
    <mergeCell ref="A15:A16"/>
    <mergeCell ref="A17:B17"/>
    <mergeCell ref="D4:H4"/>
    <mergeCell ref="I4:L4"/>
  </mergeCells>
  <phoneticPr fontId="3" type="noConversion"/>
  <pageMargins left="0.15748031496062992" right="0.15748031496062992" top="0.39370078740157483" bottom="0.39370078740157483" header="0.31496062992125984" footer="0.31496062992125984"/>
  <pageSetup paperSize="9" scale="70" orientation="landscape" r:id="rId1"/>
  <headerFooter>
    <oddHeader>&amp;C&amp;"-,굵게"한국공연예술센터 시설관리용역</oddHeader>
    <oddFooter>&amp;R주영종합관리(주)</oddFooter>
  </headerFooter>
  <rowBreaks count="3" manualBreakCount="3">
    <brk id="34" max="16383" man="1"/>
    <brk id="36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근로시간</vt:lpstr>
      <vt:lpstr>감단적용(원칙,2명삭제)</vt:lpstr>
      <vt:lpstr>근로시간!Print_Area</vt:lpstr>
    </vt:vector>
  </TitlesOfParts>
  <Company>이기복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이기복</dc:creator>
  <cp:lastModifiedBy>arko</cp:lastModifiedBy>
  <cp:lastPrinted>2015-06-15T02:42:14Z</cp:lastPrinted>
  <dcterms:created xsi:type="dcterms:W3CDTF">2012-10-09T07:42:44Z</dcterms:created>
  <dcterms:modified xsi:type="dcterms:W3CDTF">2015-06-29T08:13:27Z</dcterms:modified>
</cp:coreProperties>
</file>